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rizio\Dropbox\Tesis\"/>
    </mc:Choice>
  </mc:AlternateContent>
  <bookViews>
    <workbookView xWindow="0" yWindow="0" windowWidth="2040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17" i="1"/>
  <c r="D25" i="1" s="1"/>
  <c r="D10" i="1"/>
  <c r="D24" i="1" l="1"/>
  <c r="D36" i="1"/>
  <c r="D6" i="1" l="1"/>
  <c r="D7" i="1" s="1"/>
  <c r="D23" i="1" l="1"/>
  <c r="D30" i="1" s="1"/>
  <c r="D32" i="1" s="1"/>
  <c r="D33" i="1" s="1"/>
  <c r="D18" i="1"/>
  <c r="D27" i="1" l="1"/>
  <c r="D26" i="1"/>
  <c r="D12" i="1"/>
  <c r="D28" i="1" l="1"/>
  <c r="D29" i="1" s="1"/>
  <c r="D31" i="1" s="1"/>
  <c r="D37" i="1"/>
</calcChain>
</file>

<file path=xl/sharedStrings.xml><?xml version="1.0" encoding="utf-8"?>
<sst xmlns="http://schemas.openxmlformats.org/spreadsheetml/2006/main" count="74" uniqueCount="46">
  <si>
    <t>Unidades</t>
  </si>
  <si>
    <t>Valor</t>
  </si>
  <si>
    <t>°C</t>
  </si>
  <si>
    <t>m</t>
  </si>
  <si>
    <t>W/(m*K)</t>
  </si>
  <si>
    <t>m2/s</t>
  </si>
  <si>
    <t>m/s</t>
  </si>
  <si>
    <t>-------</t>
  </si>
  <si>
    <t>W</t>
  </si>
  <si>
    <t>------</t>
  </si>
  <si>
    <t>Δz=Segmentos del intercambiador</t>
  </si>
  <si>
    <t>Pr=Número de Prandtl (promedio geométrico entre 15 y 20°C)</t>
  </si>
  <si>
    <t>A=Parámetro A</t>
  </si>
  <si>
    <t>X=Parámetro X</t>
  </si>
  <si>
    <t>B=Parámetro B teórico</t>
  </si>
  <si>
    <t>B=Parámetro B real</t>
  </si>
  <si>
    <t>Tmáx=Temperatura máxima de salida del túnel</t>
  </si>
  <si>
    <t>V1=Velocidad de entrada</t>
  </si>
  <si>
    <t>V2=Velocidad de salida</t>
  </si>
  <si>
    <t>L=Largo del túnel o intercambiador energético</t>
  </si>
  <si>
    <t>Ka=Conductividad térmica del aire (promedio geométrico entre 15 y 20°C)</t>
  </si>
  <si>
    <t>Ks=Conductividad térmica del limo húmedo (promedio geométrico entre seco y saturado)</t>
  </si>
  <si>
    <t>Tm=Temperatura ambiente promedio del año 2012</t>
  </si>
  <si>
    <t>a=Radio a = Radio del túnel</t>
  </si>
  <si>
    <t>b=Radio b = Profundidad punto medio túnel</t>
  </si>
  <si>
    <t>Qw=Corriente de calor promedio en el aire (real)</t>
  </si>
  <si>
    <t>ɛ=Épsilon teórico</t>
  </si>
  <si>
    <t>ɛ=Épsilon real</t>
  </si>
  <si>
    <t>v=Viscocidad cinemática (promedio geométrico entre 15 y 20°C)</t>
  </si>
  <si>
    <t>D=Diámetro del túnel</t>
  </si>
  <si>
    <t>T(E,W)=T(x,t)=Temperatura promedio a 1,4 m de profundidad</t>
  </si>
  <si>
    <t>Tb=Temperatura promedio a 0 m de altura</t>
  </si>
  <si>
    <t>T(A,O)=Temperatura promedio a 1,5 m de altura</t>
  </si>
  <si>
    <t>T(A,P) prom=Ta=Temperatura promedio en el túnel</t>
  </si>
  <si>
    <t>T(A,P)out=Temperatura promedio de salida en el túnel</t>
  </si>
  <si>
    <t>T(A,P)in=Temperatura promedio de entrada en el túnel</t>
  </si>
  <si>
    <t>Nu=Número de Nusselt promedio</t>
  </si>
  <si>
    <t>Re=Número de reynolds en la entrada del túnel</t>
  </si>
  <si>
    <t>Re=Número de reynolds en la salida del túnel</t>
  </si>
  <si>
    <t>Nu=Número de Nusselt en la entrada del túnel</t>
  </si>
  <si>
    <t>Nu=Número de Nusselt en la salida del túnel</t>
  </si>
  <si>
    <t>UL=Coeficiente de traspaso térmico teórico</t>
  </si>
  <si>
    <t>UL=Coeficiente de traspaso térmico real</t>
  </si>
  <si>
    <t>H=Corriente de calor promedio en la tierra (real)</t>
  </si>
  <si>
    <t>Datos</t>
  </si>
  <si>
    <t>Cálculos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</si>
</sst>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#,##0.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1" fillId="0" borderId="2" xfId="0" applyFont="1" applyBorder="1"/>
    <xf numFmtId="165" fontId="1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5" xfId="0" quotePrefix="1" applyFont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6" zoomScaleNormal="100" workbookViewId="0">
      <selection activeCell="F25" sqref="F25"/>
    </sheetView>
  </sheetViews>
  <sheetFormatPr baseColWidth="10" defaultRowHeight="15" x14ac:dyDescent="0.25"/>
  <cols>
    <col min="1" max="1" width="2.7109375" style="1" customWidth="1"/>
    <col min="2" max="2" width="85.140625" style="1" customWidth="1"/>
    <col min="3" max="3" width="11.42578125" style="2"/>
    <col min="4" max="4" width="13" style="3" bestFit="1" customWidth="1"/>
    <col min="5" max="5" width="11.42578125" style="1"/>
  </cols>
  <sheetData>
    <row r="1" spans="2:7" ht="15.75" thickBot="1" x14ac:dyDescent="0.3"/>
    <row r="2" spans="2:7" ht="15.75" thickBot="1" x14ac:dyDescent="0.3">
      <c r="B2" s="19" t="s">
        <v>44</v>
      </c>
      <c r="C2" s="20" t="s">
        <v>0</v>
      </c>
      <c r="D2" s="21" t="s">
        <v>1</v>
      </c>
    </row>
    <row r="3" spans="2:7" x14ac:dyDescent="0.25">
      <c r="B3" s="16" t="s">
        <v>30</v>
      </c>
      <c r="C3" s="17" t="s">
        <v>2</v>
      </c>
      <c r="D3" s="18">
        <v>15.7</v>
      </c>
    </row>
    <row r="4" spans="2:7" x14ac:dyDescent="0.25">
      <c r="B4" s="8" t="s">
        <v>31</v>
      </c>
      <c r="C4" s="5" t="s">
        <v>2</v>
      </c>
      <c r="D4" s="7">
        <v>22.52</v>
      </c>
    </row>
    <row r="5" spans="2:7" x14ac:dyDescent="0.25">
      <c r="B5" s="8" t="s">
        <v>29</v>
      </c>
      <c r="C5" s="5" t="s">
        <v>3</v>
      </c>
      <c r="D5" s="7">
        <v>0.25</v>
      </c>
      <c r="F5" s="4"/>
      <c r="G5" s="4"/>
    </row>
    <row r="6" spans="2:7" x14ac:dyDescent="0.25">
      <c r="B6" s="8" t="s">
        <v>23</v>
      </c>
      <c r="C6" s="5" t="s">
        <v>3</v>
      </c>
      <c r="D6" s="9">
        <f>D5/2</f>
        <v>0.125</v>
      </c>
    </row>
    <row r="7" spans="2:7" x14ac:dyDescent="0.25">
      <c r="B7" s="8" t="s">
        <v>24</v>
      </c>
      <c r="C7" s="5" t="s">
        <v>3</v>
      </c>
      <c r="D7" s="9">
        <f>1.5-(D6)</f>
        <v>1.375</v>
      </c>
    </row>
    <row r="8" spans="2:7" x14ac:dyDescent="0.25">
      <c r="B8" s="8" t="s">
        <v>35</v>
      </c>
      <c r="C8" s="5" t="s">
        <v>2</v>
      </c>
      <c r="D8" s="7">
        <v>20.21</v>
      </c>
    </row>
    <row r="9" spans="2:7" x14ac:dyDescent="0.25">
      <c r="B9" s="8" t="s">
        <v>34</v>
      </c>
      <c r="C9" s="5" t="s">
        <v>2</v>
      </c>
      <c r="D9" s="7">
        <v>18.28</v>
      </c>
    </row>
    <row r="10" spans="2:7" x14ac:dyDescent="0.25">
      <c r="B10" s="8" t="s">
        <v>33</v>
      </c>
      <c r="C10" s="5" t="s">
        <v>2</v>
      </c>
      <c r="D10" s="7">
        <f>+(D8+D9)/2</f>
        <v>19.245000000000001</v>
      </c>
    </row>
    <row r="11" spans="2:7" x14ac:dyDescent="0.25">
      <c r="B11" s="8" t="s">
        <v>10</v>
      </c>
      <c r="C11" s="5" t="s">
        <v>3</v>
      </c>
      <c r="D11" s="7">
        <v>1</v>
      </c>
    </row>
    <row r="12" spans="2:7" x14ac:dyDescent="0.25">
      <c r="B12" s="8" t="s">
        <v>20</v>
      </c>
      <c r="C12" s="5" t="s">
        <v>4</v>
      </c>
      <c r="D12" s="10">
        <f>+SQRT(24.76*25.14)/1000</f>
        <v>2.4949276542617423E-2</v>
      </c>
    </row>
    <row r="13" spans="2:7" x14ac:dyDescent="0.25">
      <c r="B13" s="8" t="s">
        <v>21</v>
      </c>
      <c r="C13" s="5" t="s">
        <v>4</v>
      </c>
      <c r="D13" s="11">
        <v>0.65</v>
      </c>
    </row>
    <row r="14" spans="2:7" x14ac:dyDescent="0.25">
      <c r="B14" s="8" t="s">
        <v>19</v>
      </c>
      <c r="C14" s="5" t="s">
        <v>3</v>
      </c>
      <c r="D14" s="7">
        <v>15</v>
      </c>
    </row>
    <row r="15" spans="2:7" x14ac:dyDescent="0.25">
      <c r="B15" s="8" t="s">
        <v>17</v>
      </c>
      <c r="C15" s="5" t="s">
        <v>6</v>
      </c>
      <c r="D15" s="7">
        <v>7.4</v>
      </c>
    </row>
    <row r="16" spans="2:7" x14ac:dyDescent="0.25">
      <c r="B16" s="8" t="s">
        <v>18</v>
      </c>
      <c r="C16" s="5" t="s">
        <v>6</v>
      </c>
      <c r="D16" s="7">
        <v>2.7</v>
      </c>
    </row>
    <row r="17" spans="2:7" x14ac:dyDescent="0.25">
      <c r="B17" s="8" t="s">
        <v>28</v>
      </c>
      <c r="C17" s="5" t="s">
        <v>5</v>
      </c>
      <c r="D17" s="12">
        <f>+SQRT(14.71*15.16)/1000000</f>
        <v>1.4933305059497045E-5</v>
      </c>
    </row>
    <row r="18" spans="2:7" x14ac:dyDescent="0.25">
      <c r="B18" s="8" t="s">
        <v>11</v>
      </c>
      <c r="C18" s="6" t="s">
        <v>7</v>
      </c>
      <c r="D18" s="7">
        <f>+SQRT(0.7323*0.7309)</f>
        <v>0.73159966511747399</v>
      </c>
    </row>
    <row r="19" spans="2:7" x14ac:dyDescent="0.25">
      <c r="B19" s="8" t="s">
        <v>22</v>
      </c>
      <c r="C19" s="5" t="s">
        <v>2</v>
      </c>
      <c r="D19" s="7">
        <v>16.8</v>
      </c>
    </row>
    <row r="20" spans="2:7" x14ac:dyDescent="0.25">
      <c r="B20" s="8" t="s">
        <v>16</v>
      </c>
      <c r="C20" s="5" t="s">
        <v>2</v>
      </c>
      <c r="D20" s="7">
        <v>44.7</v>
      </c>
    </row>
    <row r="21" spans="2:7" ht="15.75" thickBot="1" x14ac:dyDescent="0.3">
      <c r="B21" s="8" t="s">
        <v>32</v>
      </c>
      <c r="C21" s="5" t="s">
        <v>2</v>
      </c>
      <c r="D21" s="7">
        <v>20.09</v>
      </c>
      <c r="F21" s="2"/>
      <c r="G21" s="3"/>
    </row>
    <row r="22" spans="2:7" ht="15.75" thickBot="1" x14ac:dyDescent="0.3">
      <c r="B22" s="19" t="s">
        <v>45</v>
      </c>
      <c r="C22" s="20" t="s">
        <v>0</v>
      </c>
      <c r="D22" s="21" t="s">
        <v>1</v>
      </c>
    </row>
    <row r="23" spans="2:7" x14ac:dyDescent="0.25">
      <c r="B23" s="8" t="s">
        <v>43</v>
      </c>
      <c r="C23" s="5" t="s">
        <v>8</v>
      </c>
      <c r="D23" s="7">
        <f>+(2*PI()*D13*((D10-D4)/LN(D7/D6)))*D14</f>
        <v>-83.669192360407237</v>
      </c>
    </row>
    <row r="24" spans="2:7" x14ac:dyDescent="0.25">
      <c r="B24" s="8" t="s">
        <v>37</v>
      </c>
      <c r="C24" s="6" t="s">
        <v>9</v>
      </c>
      <c r="D24" s="7">
        <f>+(D15*D5)/D17</f>
        <v>123884.1631259295</v>
      </c>
    </row>
    <row r="25" spans="2:7" x14ac:dyDescent="0.25">
      <c r="B25" s="8" t="s">
        <v>38</v>
      </c>
      <c r="C25" s="6" t="s">
        <v>9</v>
      </c>
      <c r="D25" s="7">
        <f>+(D16*D5)/D17</f>
        <v>45200.978437839141</v>
      </c>
    </row>
    <row r="26" spans="2:7" x14ac:dyDescent="0.25">
      <c r="B26" s="8" t="s">
        <v>39</v>
      </c>
      <c r="C26" s="6" t="s">
        <v>9</v>
      </c>
      <c r="D26" s="7">
        <f>0.0214*((POWER(D24,0.8))-100)*(POWER(D18,0.4))</f>
        <v>222.2599569830119</v>
      </c>
    </row>
    <row r="27" spans="2:7" x14ac:dyDescent="0.25">
      <c r="B27" s="8" t="s">
        <v>40</v>
      </c>
      <c r="C27" s="6" t="s">
        <v>9</v>
      </c>
      <c r="D27" s="7">
        <f>0.0214*((POWER(D25,0.8))-100)*(POWER(D18,0.4))</f>
        <v>98.167082460837705</v>
      </c>
    </row>
    <row r="28" spans="2:7" x14ac:dyDescent="0.25">
      <c r="B28" s="8" t="s">
        <v>36</v>
      </c>
      <c r="C28" s="6" t="s">
        <v>9</v>
      </c>
      <c r="D28" s="7">
        <f>+(D26+D27)/2</f>
        <v>160.2135197219248</v>
      </c>
    </row>
    <row r="29" spans="2:7" x14ac:dyDescent="0.25">
      <c r="B29" s="8" t="s">
        <v>41</v>
      </c>
      <c r="C29" s="5" t="s">
        <v>4</v>
      </c>
      <c r="D29" s="7">
        <f>+PI()*D12*D28</f>
        <v>12.557609998642706</v>
      </c>
    </row>
    <row r="30" spans="2:7" x14ac:dyDescent="0.25">
      <c r="B30" s="8" t="s">
        <v>42</v>
      </c>
      <c r="C30" s="5" t="s">
        <v>4</v>
      </c>
      <c r="D30" s="7">
        <f>+D23/(D11*(D3-D10))</f>
        <v>23.602028874585951</v>
      </c>
    </row>
    <row r="31" spans="2:7" x14ac:dyDescent="0.25">
      <c r="B31" s="8" t="s">
        <v>14</v>
      </c>
      <c r="C31" s="6" t="s">
        <v>9</v>
      </c>
      <c r="D31" s="7">
        <f>2*PI()*(D13/D29)*(1/(LN((D7/D6)+(SQRT((POWER((D7/D6),2))-1)))))</f>
        <v>0.10528646800362659</v>
      </c>
    </row>
    <row r="32" spans="2:7" x14ac:dyDescent="0.25">
      <c r="B32" s="8" t="s">
        <v>15</v>
      </c>
      <c r="C32" s="6" t="s">
        <v>9</v>
      </c>
      <c r="D32" s="7">
        <f>2*PI()*(D13/D30)*(1/(LN((D7/D6)+(SQRT((POWER((D7/D6),2))-1)))))</f>
        <v>5.6018336828143167E-2</v>
      </c>
    </row>
    <row r="33" spans="2:4" x14ac:dyDescent="0.25">
      <c r="B33" s="8" t="s">
        <v>25</v>
      </c>
      <c r="C33" s="5" t="s">
        <v>8</v>
      </c>
      <c r="D33" s="7">
        <f>+D23/D32</f>
        <v>-1493.6036501243018</v>
      </c>
    </row>
    <row r="34" spans="2:4" x14ac:dyDescent="0.25">
      <c r="B34" s="8" t="s">
        <v>12</v>
      </c>
      <c r="C34" s="6" t="s">
        <v>9</v>
      </c>
      <c r="D34" s="7">
        <f>+(D3-D19)/(D20-D19)</f>
        <v>-3.9426523297491085E-2</v>
      </c>
    </row>
    <row r="35" spans="2:4" x14ac:dyDescent="0.25">
      <c r="B35" s="8" t="s">
        <v>13</v>
      </c>
      <c r="C35" s="6" t="s">
        <v>9</v>
      </c>
      <c r="D35" s="7">
        <v>1</v>
      </c>
    </row>
    <row r="36" spans="2:4" x14ac:dyDescent="0.25">
      <c r="B36" s="8" t="s">
        <v>26</v>
      </c>
      <c r="C36" s="6" t="s">
        <v>9</v>
      </c>
      <c r="D36" s="7">
        <f>-LN(ABS(D34/D35))</f>
        <v>3.2333165090229938</v>
      </c>
    </row>
    <row r="37" spans="2:4" ht="15.75" thickBot="1" x14ac:dyDescent="0.3">
      <c r="B37" s="13" t="s">
        <v>27</v>
      </c>
      <c r="C37" s="14" t="s">
        <v>9</v>
      </c>
      <c r="D37" s="15">
        <f>-LN(ABS((D3-D19)/(D21-D19)))</f>
        <v>1.095577384972954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Santilli</dc:creator>
  <cp:lastModifiedBy>Fabrizio Santilli</cp:lastModifiedBy>
  <dcterms:created xsi:type="dcterms:W3CDTF">2015-06-28T01:19:13Z</dcterms:created>
  <dcterms:modified xsi:type="dcterms:W3CDTF">2015-07-02T00:39:43Z</dcterms:modified>
</cp:coreProperties>
</file>